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quip.sharepoint.com/sites/Vault/Shared Documents/SOF - Software Tools/"/>
    </mc:Choice>
  </mc:AlternateContent>
  <xr:revisionPtr revIDLastSave="134" documentId="8_{FC6E4805-3969-4077-878C-60F500453AE7}" xr6:coauthVersionLast="47" xr6:coauthVersionMax="47" xr10:uidLastSave="{AA892EE0-5EAB-4576-AE4D-CB0BCDCA6D1B}"/>
  <bookViews>
    <workbookView xWindow="-28920" yWindow="-120" windowWidth="29040" windowHeight="16440" xr2:uid="{4FEC52BC-08BC-4C79-A417-014579DE8C26}"/>
  </bookViews>
  <sheets>
    <sheet name="ORB Battery Life Calculator" sheetId="1" r:id="rId1"/>
    <sheet name="Energy Usage Breakdown" sheetId="2" r:id="rId2"/>
    <sheet name="Usage Not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G43" i="1" s="1"/>
  <c r="G35" i="1"/>
  <c r="D7" i="1"/>
  <c r="D6" i="1"/>
  <c r="G17" i="1"/>
  <c r="G6" i="1"/>
  <c r="G37" i="1"/>
  <c r="D35" i="1"/>
  <c r="B37" i="1"/>
  <c r="B36" i="1"/>
  <c r="G36" i="1"/>
  <c r="G40" i="1"/>
  <c r="G39" i="1"/>
  <c r="C37" i="1" l="1"/>
  <c r="C36" i="1"/>
  <c r="G5" i="1"/>
  <c r="G13" i="1"/>
  <c r="G27" i="1"/>
  <c r="G22" i="1"/>
  <c r="B5" i="2"/>
  <c r="E5" i="2"/>
  <c r="F5" i="2"/>
  <c r="G5" i="2"/>
  <c r="G7" i="1" l="1"/>
  <c r="B6" i="2" s="1"/>
  <c r="D9" i="1"/>
  <c r="G25" i="1"/>
  <c r="G28" i="1" s="1"/>
  <c r="G6" i="2" s="1"/>
  <c r="G16" i="1"/>
  <c r="G18" i="1" s="1"/>
  <c r="E6" i="2" s="1"/>
  <c r="G12" i="1"/>
  <c r="G14" i="1" s="1"/>
  <c r="D6" i="2" s="1"/>
  <c r="G20" i="1"/>
  <c r="G23" i="1" s="1"/>
  <c r="F6" i="2" s="1"/>
  <c r="G9" i="1" l="1"/>
  <c r="C6" i="2" s="1"/>
  <c r="G30" i="1" l="1"/>
  <c r="D42" i="1" s="1"/>
  <c r="D43" i="1" s="1"/>
  <c r="G31" i="1"/>
</calcChain>
</file>

<file path=xl/sharedStrings.xml><?xml version="1.0" encoding="utf-8"?>
<sst xmlns="http://schemas.openxmlformats.org/spreadsheetml/2006/main" count="82" uniqueCount="61">
  <si>
    <t>Notes</t>
  </si>
  <si>
    <t>Base Interval</t>
  </si>
  <si>
    <t>seconds</t>
  </si>
  <si>
    <t>Measurements per day</t>
  </si>
  <si>
    <t>Ave mAh per measure</t>
  </si>
  <si>
    <t>mAh per day</t>
  </si>
  <si>
    <t>Overhead</t>
  </si>
  <si>
    <t xml:space="preserve">Sleep </t>
  </si>
  <si>
    <t>Sleep current</t>
  </si>
  <si>
    <t>Transmit Interval</t>
  </si>
  <si>
    <t>units</t>
  </si>
  <si>
    <t>Transmits per day</t>
  </si>
  <si>
    <t>Network</t>
  </si>
  <si>
    <t>GSM</t>
  </si>
  <si>
    <t>Ave mAh per Transmit</t>
  </si>
  <si>
    <t xml:space="preserve"> good -60dBm &lt; WiFi &lt; -70dBm poor</t>
  </si>
  <si>
    <t>Reception</t>
  </si>
  <si>
    <t>Average</t>
  </si>
  <si>
    <t>GPS Interval</t>
  </si>
  <si>
    <t>GPS acquisitions per day</t>
  </si>
  <si>
    <t>Ave mAh per acquisition</t>
  </si>
  <si>
    <t>Average GPS coverage</t>
  </si>
  <si>
    <t>GPS</t>
  </si>
  <si>
    <t>Current Loop 1 Interval</t>
  </si>
  <si>
    <t>Current Loop 1 per day</t>
  </si>
  <si>
    <t>Start Time</t>
  </si>
  <si>
    <t>Current</t>
  </si>
  <si>
    <t>mA</t>
  </si>
  <si>
    <t>Ave mAh per measurement</t>
  </si>
  <si>
    <t>Up to 100mA at 12V</t>
  </si>
  <si>
    <t>Current 1</t>
  </si>
  <si>
    <t>Current Loop 2 Interval</t>
  </si>
  <si>
    <t>Current Loop 2 per day</t>
  </si>
  <si>
    <t>Current 2</t>
  </si>
  <si>
    <t>Total mAh per Day</t>
  </si>
  <si>
    <t>Batteries</t>
  </si>
  <si>
    <t>mAh</t>
  </si>
  <si>
    <t>Voltage</t>
  </si>
  <si>
    <t>Charged</t>
  </si>
  <si>
    <t>Total mAh Available</t>
  </si>
  <si>
    <t>Expected ORB Life</t>
  </si>
  <si>
    <t>days</t>
  </si>
  <si>
    <t>Contribution to Total Energy Used</t>
  </si>
  <si>
    <t>Sleep</t>
  </si>
  <si>
    <t>good -70dBm &lt; GSM &lt;  -80dBm poor</t>
  </si>
  <si>
    <t>years</t>
  </si>
  <si>
    <t>Transmit</t>
  </si>
  <si>
    <t>The calculator provides only an approximate battery life</t>
  </si>
  <si>
    <t>Actual battery life in field will be affected by temperature, placement of ORB and other factors</t>
  </si>
  <si>
    <t>Only power drawn by external devices that are connected to the current source outputs are considered</t>
  </si>
  <si>
    <t>Please ensure that your ORB is using the latest firmware</t>
  </si>
  <si>
    <t>Battery level should be monitored on the Senquip Portal and an alert generated for low battery</t>
  </si>
  <si>
    <t>Please see the FAQ and applicable application notes on low power application</t>
  </si>
  <si>
    <t>Total Wh per Day</t>
  </si>
  <si>
    <t>ORB Current Calculator Rev 1.2</t>
  </si>
  <si>
    <t>LiPo Initial State</t>
  </si>
  <si>
    <t>GPS Max Time</t>
  </si>
  <si>
    <t>sec</t>
  </si>
  <si>
    <t>hours</t>
  </si>
  <si>
    <t>minutes</t>
  </si>
  <si>
    <t>1.6V Energiser Lithium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</si>
</sst>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5" fillId="0" borderId="0" applyNumberFormat="0" applyFill="0" applyBorder="0" applyAlignment="0" applyProtection="0"/>
    <xf numFmtId="0" fontId="7" fillId="3" borderId="1" applyNumberFormat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0" borderId="3" xfId="0" applyFont="1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6" xfId="0" applyFont="1" applyBorder="1"/>
    <xf numFmtId="0" fontId="3" fillId="0" borderId="0" xfId="0" applyFont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0" xfId="0" applyBorder="1"/>
    <xf numFmtId="0" fontId="5" fillId="0" borderId="0" xfId="3" applyBorder="1" applyAlignment="1">
      <alignment horizontal="right"/>
    </xf>
    <xf numFmtId="2" fontId="5" fillId="0" borderId="0" xfId="3" applyNumberFormat="1" applyBorder="1" applyAlignment="1">
      <alignment horizontal="right"/>
    </xf>
    <xf numFmtId="0" fontId="6" fillId="0" borderId="0" xfId="0" applyFont="1"/>
    <xf numFmtId="0" fontId="6" fillId="0" borderId="11" xfId="0" applyFont="1" applyBorder="1"/>
    <xf numFmtId="0" fontId="6" fillId="0" borderId="12" xfId="0" applyFont="1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0" borderId="6" xfId="0" applyFont="1" applyBorder="1"/>
    <xf numFmtId="2" fontId="0" fillId="0" borderId="14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1" applyFill="1" applyBorder="1" applyAlignment="1">
      <alignment horizontal="left"/>
    </xf>
    <xf numFmtId="0" fontId="1" fillId="2" borderId="1" xfId="1" applyAlignment="1">
      <alignment horizontal="left"/>
    </xf>
    <xf numFmtId="2" fontId="0" fillId="0" borderId="0" xfId="0" applyNumberFormat="1"/>
    <xf numFmtId="0" fontId="7" fillId="3" borderId="1" xfId="4" applyAlignment="1">
      <alignment horizontal="left"/>
    </xf>
    <xf numFmtId="0" fontId="1" fillId="2" borderId="1" xfId="1"/>
    <xf numFmtId="0" fontId="4" fillId="0" borderId="0" xfId="0" applyFont="1"/>
    <xf numFmtId="2" fontId="4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1" fontId="2" fillId="3" borderId="2" xfId="2" applyNumberFormat="1"/>
    <xf numFmtId="164" fontId="2" fillId="3" borderId="2" xfId="2" applyNumberFormat="1"/>
  </cellXfs>
  <cellStyles count="5">
    <cellStyle name="Calculation" xfId="4" builtinId="22"/>
    <cellStyle name="Explanatory Text" xfId="3" builtinId="53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E0-4D06-A25B-C17EA7AB28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E0-4D06-A25B-C17EA7AB28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E0-4D06-A25B-C17EA7AB28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E0-4D06-A25B-C17EA7AB28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E0-4D06-A25B-C17EA7AB28C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D4A-470E-A2E9-62EB47783442}"/>
              </c:ext>
            </c:extLst>
          </c:dPt>
          <c:cat>
            <c:strRef>
              <c:f>'Energy Usage Breakdown'!$B$5:$G$5</c:f>
              <c:strCache>
                <c:ptCount val="6"/>
                <c:pt idx="0">
                  <c:v>Overhead</c:v>
                </c:pt>
                <c:pt idx="1">
                  <c:v>Sleep</c:v>
                </c:pt>
                <c:pt idx="2">
                  <c:v>Transmit</c:v>
                </c:pt>
                <c:pt idx="3">
                  <c:v>GPS</c:v>
                </c:pt>
                <c:pt idx="4">
                  <c:v>Current 1</c:v>
                </c:pt>
                <c:pt idx="5">
                  <c:v>Current 2</c:v>
                </c:pt>
              </c:strCache>
            </c:strRef>
          </c:cat>
          <c:val>
            <c:numRef>
              <c:f>'Energy Usage Breakdown'!$B$6:$G$6</c:f>
              <c:numCache>
                <c:formatCode>0.00</c:formatCode>
                <c:ptCount val="6"/>
                <c:pt idx="0">
                  <c:v>0.66666666666666663</c:v>
                </c:pt>
                <c:pt idx="1">
                  <c:v>2.3983333333333335E-3</c:v>
                </c:pt>
                <c:pt idx="2">
                  <c:v>55.199999999999996</c:v>
                </c:pt>
                <c:pt idx="3">
                  <c:v>0</c:v>
                </c:pt>
                <c:pt idx="4">
                  <c:v>0.48484848484848486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5-46CB-B3C5-5F53F4BFC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effectLst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1</xdr:row>
      <xdr:rowOff>28575</xdr:rowOff>
    </xdr:from>
    <xdr:to>
      <xdr:col>8</xdr:col>
      <xdr:colOff>114300</xdr:colOff>
      <xdr:row>2</xdr:row>
      <xdr:rowOff>246559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58E452-D2D5-468A-8756-293C1951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3825"/>
          <a:ext cx="2447925" cy="484684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123826</xdr:colOff>
      <xdr:row>29</xdr:row>
      <xdr:rowOff>9524</xdr:rowOff>
    </xdr:from>
    <xdr:to>
      <xdr:col>8</xdr:col>
      <xdr:colOff>42446</xdr:colOff>
      <xdr:row>40</xdr:row>
      <xdr:rowOff>176687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C151B2-148D-4D86-A344-BE5EE1878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1" y="5591174"/>
          <a:ext cx="2223670" cy="2262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123825</xdr:rowOff>
    </xdr:from>
    <xdr:to>
      <xdr:col>11</xdr:col>
      <xdr:colOff>247650</xdr:colOff>
      <xdr:row>33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F353CF-4609-4C85-8B72-F4C9B11495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134469</xdr:colOff>
      <xdr:row>1</xdr:row>
      <xdr:rowOff>33618</xdr:rowOff>
    </xdr:from>
    <xdr:to>
      <xdr:col>11</xdr:col>
      <xdr:colOff>216832</xdr:colOff>
      <xdr:row>2</xdr:row>
      <xdr:rowOff>251602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943938-786F-4D61-8153-0CC732CE7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69" y="145677"/>
          <a:ext cx="2446804" cy="486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DB41B-5FF8-4660-85AA-6F0C03075C61}">
  <dimension ref="B1:U44"/>
  <sheetViews>
    <sheetView tabSelected="1" topLeftCell="A6" zoomScale="85" zoomScaleNormal="85" workbookViewId="0">
      <selection activeCell="M18" sqref="M18"/>
    </sheetView>
  </sheetViews>
  <sheetFormatPr defaultRowHeight="15" x14ac:dyDescent="0.25"/>
  <cols>
    <col min="1" max="1" width="1.85546875" customWidth="1"/>
    <col min="2" max="2" width="21.42578125" customWidth="1"/>
    <col min="3" max="3" width="9.85546875" customWidth="1"/>
    <col min="4" max="4" width="29" style="1" customWidth="1"/>
    <col min="6" max="6" width="25.85546875" bestFit="1" customWidth="1"/>
    <col min="8" max="8" width="34.5703125" style="2" customWidth="1"/>
    <col min="9" max="9" width="2.140625" customWidth="1"/>
  </cols>
  <sheetData>
    <row r="1" spans="2:9" ht="7.5" customHeight="1" thickBot="1" x14ac:dyDescent="0.3"/>
    <row r="2" spans="2:9" ht="21" x14ac:dyDescent="0.35">
      <c r="B2" s="3" t="s">
        <v>54</v>
      </c>
      <c r="C2" s="4"/>
      <c r="D2" s="5"/>
      <c r="E2" s="4"/>
      <c r="F2" s="4"/>
      <c r="G2" s="4"/>
      <c r="H2" s="6"/>
      <c r="I2" s="7"/>
    </row>
    <row r="3" spans="2:9" ht="21" x14ac:dyDescent="0.35">
      <c r="B3" s="30"/>
      <c r="I3" s="9"/>
    </row>
    <row r="4" spans="2:9" x14ac:dyDescent="0.25">
      <c r="B4" s="8"/>
      <c r="H4" s="17" t="s">
        <v>0</v>
      </c>
      <c r="I4" s="9"/>
    </row>
    <row r="5" spans="2:9" x14ac:dyDescent="0.25">
      <c r="B5" s="8" t="s">
        <v>1</v>
      </c>
      <c r="C5" t="s">
        <v>2</v>
      </c>
      <c r="D5" s="36">
        <v>3600</v>
      </c>
      <c r="F5" t="s">
        <v>3</v>
      </c>
      <c r="G5">
        <f>24*3600/D5</f>
        <v>24</v>
      </c>
      <c r="H5" s="17"/>
      <c r="I5" s="9"/>
    </row>
    <row r="6" spans="2:9" x14ac:dyDescent="0.25">
      <c r="B6" s="8"/>
      <c r="C6" t="s">
        <v>59</v>
      </c>
      <c r="D6" s="38">
        <f>D5/60</f>
        <v>60</v>
      </c>
      <c r="F6" t="s">
        <v>4</v>
      </c>
      <c r="G6" s="37">
        <f>2*50/3600</f>
        <v>2.7777777777777776E-2</v>
      </c>
      <c r="H6" s="17"/>
      <c r="I6" s="9"/>
    </row>
    <row r="7" spans="2:9" x14ac:dyDescent="0.25">
      <c r="B7" s="8"/>
      <c r="C7" t="s">
        <v>58</v>
      </c>
      <c r="D7" s="38">
        <f>D6/60</f>
        <v>1</v>
      </c>
      <c r="F7" t="s">
        <v>5</v>
      </c>
      <c r="G7" s="37">
        <f>G5*G6</f>
        <v>0.66666666666666663</v>
      </c>
      <c r="H7" s="17" t="s">
        <v>6</v>
      </c>
      <c r="I7" s="9"/>
    </row>
    <row r="8" spans="2:9" x14ac:dyDescent="0.25">
      <c r="B8" s="8"/>
      <c r="D8"/>
      <c r="G8" s="37"/>
      <c r="H8" s="17"/>
      <c r="I8" s="9"/>
    </row>
    <row r="9" spans="2:9" x14ac:dyDescent="0.25">
      <c r="B9" s="8" t="s">
        <v>7</v>
      </c>
      <c r="C9" t="s">
        <v>2</v>
      </c>
      <c r="D9" s="38">
        <f>D5-(2+MAX(D21,D26))</f>
        <v>3597.5</v>
      </c>
      <c r="F9" t="s">
        <v>5</v>
      </c>
      <c r="G9" s="37">
        <f>(G5*D9/3600)*0.0001</f>
        <v>2.3983333333333335E-3</v>
      </c>
      <c r="H9" s="17" t="s">
        <v>8</v>
      </c>
      <c r="I9" s="9"/>
    </row>
    <row r="10" spans="2:9" x14ac:dyDescent="0.25">
      <c r="B10" s="8"/>
      <c r="H10" s="17"/>
      <c r="I10" s="9"/>
    </row>
    <row r="11" spans="2:9" x14ac:dyDescent="0.25">
      <c r="B11" s="8"/>
      <c r="H11" s="17"/>
      <c r="I11" s="9"/>
    </row>
    <row r="12" spans="2:9" x14ac:dyDescent="0.25">
      <c r="B12" s="8" t="s">
        <v>9</v>
      </c>
      <c r="C12" t="s">
        <v>10</v>
      </c>
      <c r="D12" s="36">
        <v>1</v>
      </c>
      <c r="F12" t="s">
        <v>11</v>
      </c>
      <c r="G12">
        <f>IFERROR(G5/D12,0)</f>
        <v>24</v>
      </c>
      <c r="H12" s="17"/>
      <c r="I12" s="9"/>
    </row>
    <row r="13" spans="2:9" x14ac:dyDescent="0.25">
      <c r="B13" s="8" t="s">
        <v>12</v>
      </c>
      <c r="D13" s="36" t="s">
        <v>13</v>
      </c>
      <c r="F13" t="s">
        <v>14</v>
      </c>
      <c r="G13" s="37">
        <f>IF(D14="Good",IF(D13="Wi-Fi",0.1,1.2),IF(D14="Average",IF(D13="Wi-Fi",0.22,2.3),IF(D13="Wi-Fi",0.41,4.6)))</f>
        <v>2.2999999999999998</v>
      </c>
      <c r="H13" s="17" t="s">
        <v>15</v>
      </c>
      <c r="I13" s="9"/>
    </row>
    <row r="14" spans="2:9" x14ac:dyDescent="0.25">
      <c r="B14" s="8" t="s">
        <v>16</v>
      </c>
      <c r="D14" s="39" t="s">
        <v>17</v>
      </c>
      <c r="F14" t="s">
        <v>5</v>
      </c>
      <c r="G14" s="37">
        <f>G12*G13</f>
        <v>55.199999999999996</v>
      </c>
      <c r="H14" s="17" t="s">
        <v>44</v>
      </c>
      <c r="I14" s="9"/>
    </row>
    <row r="15" spans="2:9" x14ac:dyDescent="0.25">
      <c r="B15" s="8"/>
      <c r="H15" s="17"/>
      <c r="I15" s="9"/>
    </row>
    <row r="16" spans="2:9" x14ac:dyDescent="0.25">
      <c r="B16" s="8" t="s">
        <v>18</v>
      </c>
      <c r="C16" t="s">
        <v>10</v>
      </c>
      <c r="D16" s="36">
        <v>0</v>
      </c>
      <c r="F16" t="s">
        <v>19</v>
      </c>
      <c r="G16">
        <f>IFERROR(G5/D16,0)</f>
        <v>0</v>
      </c>
      <c r="H16" s="17"/>
      <c r="I16" s="9"/>
    </row>
    <row r="17" spans="2:21" x14ac:dyDescent="0.25">
      <c r="B17" s="8" t="s">
        <v>56</v>
      </c>
      <c r="C17" t="s">
        <v>57</v>
      </c>
      <c r="D17" s="36">
        <v>180</v>
      </c>
      <c r="F17" t="s">
        <v>20</v>
      </c>
      <c r="G17" s="37">
        <f>100*D17/3600</f>
        <v>5</v>
      </c>
      <c r="H17" s="17" t="s">
        <v>21</v>
      </c>
      <c r="I17" s="9"/>
    </row>
    <row r="18" spans="2:21" x14ac:dyDescent="0.25">
      <c r="B18" s="8"/>
      <c r="F18" t="s">
        <v>5</v>
      </c>
      <c r="G18" s="37">
        <f>G17*G16</f>
        <v>0</v>
      </c>
      <c r="H18" s="17" t="s">
        <v>22</v>
      </c>
      <c r="I18" s="9"/>
    </row>
    <row r="19" spans="2:21" x14ac:dyDescent="0.25">
      <c r="B19" s="8"/>
      <c r="D19"/>
      <c r="H19" s="17"/>
      <c r="I19" s="9"/>
    </row>
    <row r="20" spans="2:21" x14ac:dyDescent="0.25">
      <c r="B20" s="8" t="s">
        <v>23</v>
      </c>
      <c r="C20" t="s">
        <v>10</v>
      </c>
      <c r="D20" s="36">
        <v>1</v>
      </c>
      <c r="F20" t="s">
        <v>24</v>
      </c>
      <c r="G20">
        <f>IFERROR(G5/D20,0)</f>
        <v>24</v>
      </c>
      <c r="H20" s="17"/>
      <c r="I20" s="9"/>
    </row>
    <row r="21" spans="2:21" x14ac:dyDescent="0.25">
      <c r="B21" s="8" t="s">
        <v>25</v>
      </c>
      <c r="C21" t="s">
        <v>2</v>
      </c>
      <c r="D21" s="36">
        <v>0.5</v>
      </c>
      <c r="H21" s="17"/>
      <c r="I21" s="9"/>
    </row>
    <row r="22" spans="2:21" x14ac:dyDescent="0.25">
      <c r="B22" s="8" t="s">
        <v>26</v>
      </c>
      <c r="C22" t="s">
        <v>27</v>
      </c>
      <c r="D22" s="36">
        <v>40</v>
      </c>
      <c r="F22" t="s">
        <v>28</v>
      </c>
      <c r="G22" s="37">
        <f>(12/3.3)*D21*D22/3600</f>
        <v>2.0202020202020204E-2</v>
      </c>
      <c r="H22" s="17" t="s">
        <v>29</v>
      </c>
      <c r="I22" s="9"/>
    </row>
    <row r="23" spans="2:21" x14ac:dyDescent="0.25">
      <c r="B23" s="8"/>
      <c r="D23"/>
      <c r="F23" t="s">
        <v>5</v>
      </c>
      <c r="G23" s="37">
        <f>G22*G20</f>
        <v>0.48484848484848486</v>
      </c>
      <c r="H23" s="17" t="s">
        <v>30</v>
      </c>
      <c r="I23" s="9"/>
    </row>
    <row r="24" spans="2:21" x14ac:dyDescent="0.25">
      <c r="B24" s="8"/>
      <c r="D24"/>
      <c r="G24" s="37"/>
      <c r="H24" s="17"/>
      <c r="I24" s="9"/>
    </row>
    <row r="25" spans="2:21" x14ac:dyDescent="0.25">
      <c r="B25" s="8" t="s">
        <v>31</v>
      </c>
      <c r="C25" t="s">
        <v>10</v>
      </c>
      <c r="D25" s="36">
        <v>0</v>
      </c>
      <c r="F25" t="s">
        <v>32</v>
      </c>
      <c r="G25">
        <f>IFERROR(G5/D25,0)</f>
        <v>0</v>
      </c>
      <c r="H25" s="17"/>
      <c r="I25" s="9"/>
    </row>
    <row r="26" spans="2:21" x14ac:dyDescent="0.25">
      <c r="B26" s="8" t="s">
        <v>25</v>
      </c>
      <c r="C26" t="s">
        <v>2</v>
      </c>
      <c r="D26" s="36">
        <v>0.5</v>
      </c>
      <c r="H26" s="17"/>
      <c r="I26" s="9"/>
    </row>
    <row r="27" spans="2:21" x14ac:dyDescent="0.25">
      <c r="B27" s="8" t="s">
        <v>26</v>
      </c>
      <c r="C27" t="s">
        <v>27</v>
      </c>
      <c r="D27" s="36">
        <v>20</v>
      </c>
      <c r="F27" t="s">
        <v>28</v>
      </c>
      <c r="G27" s="37">
        <f>(12/3.3)*D26*D27/3600</f>
        <v>1.0101010101010102E-2</v>
      </c>
      <c r="H27" s="17" t="s">
        <v>29</v>
      </c>
      <c r="I27" s="9"/>
      <c r="U27" s="35"/>
    </row>
    <row r="28" spans="2:21" x14ac:dyDescent="0.25">
      <c r="B28" s="8"/>
      <c r="D28"/>
      <c r="F28" t="s">
        <v>5</v>
      </c>
      <c r="G28" s="37">
        <f>G27*G25</f>
        <v>0</v>
      </c>
      <c r="H28" s="17" t="s">
        <v>33</v>
      </c>
      <c r="I28" s="9"/>
    </row>
    <row r="29" spans="2:21" x14ac:dyDescent="0.25">
      <c r="B29" s="8"/>
      <c r="D29"/>
      <c r="G29" s="37"/>
      <c r="H29" s="17"/>
      <c r="I29" s="9"/>
    </row>
    <row r="30" spans="2:21" x14ac:dyDescent="0.25">
      <c r="B30" s="8"/>
      <c r="D30"/>
      <c r="F30" s="40" t="s">
        <v>34</v>
      </c>
      <c r="G30" s="41">
        <f>G28+G9+G23+G18+G14+G7</f>
        <v>56.353913484848476</v>
      </c>
      <c r="H30" s="18"/>
      <c r="I30" s="9"/>
    </row>
    <row r="31" spans="2:21" x14ac:dyDescent="0.25">
      <c r="B31" s="8"/>
      <c r="D31"/>
      <c r="F31" s="40" t="s">
        <v>53</v>
      </c>
      <c r="G31" s="41">
        <f>3.6*G30/1000</f>
        <v>0.20287408854545452</v>
      </c>
      <c r="H31" s="18"/>
      <c r="I31" s="9"/>
    </row>
    <row r="32" spans="2:21" x14ac:dyDescent="0.25">
      <c r="B32" s="8"/>
      <c r="D32"/>
      <c r="H32" s="17"/>
      <c r="I32" s="9"/>
    </row>
    <row r="33" spans="2:17" x14ac:dyDescent="0.25">
      <c r="B33" s="8"/>
      <c r="H33" s="17"/>
      <c r="I33" s="9"/>
    </row>
    <row r="34" spans="2:17" x14ac:dyDescent="0.25">
      <c r="B34" s="8" t="s">
        <v>35</v>
      </c>
      <c r="D34" s="36" t="s">
        <v>60</v>
      </c>
      <c r="F34" t="s">
        <v>37</v>
      </c>
      <c r="G34">
        <f>IF(D34="1.6V Energiser Lithium",1.6,0)</f>
        <v>1.6</v>
      </c>
      <c r="H34" s="17"/>
      <c r="I34" s="9"/>
    </row>
    <row r="35" spans="2:17" x14ac:dyDescent="0.25">
      <c r="B35" s="8"/>
      <c r="D35" t="str">
        <f>IF(D34="Other","connected to batt terminals","")</f>
        <v/>
      </c>
      <c r="F35" t="s">
        <v>36</v>
      </c>
      <c r="G35">
        <f>IF(D34="1.6V Energiser Lithium",3500,0)</f>
        <v>3500</v>
      </c>
      <c r="H35" s="17"/>
      <c r="I35" s="9"/>
    </row>
    <row r="36" spans="2:17" x14ac:dyDescent="0.25">
      <c r="B36" s="8" t="str">
        <f>IF(D34="Other","Volts","Not Used")</f>
        <v>Not Used</v>
      </c>
      <c r="C36" t="str">
        <f>IF(D34="other","V","")</f>
        <v/>
      </c>
      <c r="D36" s="36">
        <v>12</v>
      </c>
      <c r="F36" t="s">
        <v>37</v>
      </c>
      <c r="G36">
        <f>IF(D34="Other",D36,0)</f>
        <v>0</v>
      </c>
      <c r="H36" s="17"/>
      <c r="I36" s="9"/>
      <c r="Q36" s="35"/>
    </row>
    <row r="37" spans="2:17" x14ac:dyDescent="0.25">
      <c r="B37" s="8" t="str">
        <f>IF(D34="Other","Capacity","Not Used")</f>
        <v>Not Used</v>
      </c>
      <c r="C37" t="str">
        <f>IF(D34="other","mAh","")</f>
        <v/>
      </c>
      <c r="D37" s="36">
        <v>121</v>
      </c>
      <c r="F37" t="s">
        <v>36</v>
      </c>
      <c r="G37">
        <f>IF(D34="Other",D37,0)</f>
        <v>0</v>
      </c>
      <c r="H37" s="17"/>
      <c r="I37" s="9"/>
    </row>
    <row r="38" spans="2:17" x14ac:dyDescent="0.25">
      <c r="B38" s="8"/>
      <c r="H38" s="17"/>
      <c r="I38" s="9"/>
    </row>
    <row r="39" spans="2:17" x14ac:dyDescent="0.25">
      <c r="B39" s="8" t="s">
        <v>55</v>
      </c>
      <c r="D39" s="36" t="s">
        <v>38</v>
      </c>
      <c r="F39" t="s">
        <v>36</v>
      </c>
      <c r="G39">
        <f>IF(D39="Charged",1800,0)</f>
        <v>1800</v>
      </c>
      <c r="H39" s="17"/>
      <c r="I39" s="9"/>
    </row>
    <row r="40" spans="2:17" x14ac:dyDescent="0.25">
      <c r="B40" s="8"/>
      <c r="F40" t="s">
        <v>37</v>
      </c>
      <c r="G40">
        <f>IF(D39="1.6V Energiser",4*1.6,3.7)</f>
        <v>3.7</v>
      </c>
      <c r="H40" s="17"/>
      <c r="I40" s="9"/>
    </row>
    <row r="41" spans="2:17" x14ac:dyDescent="0.25">
      <c r="B41" s="8"/>
      <c r="F41" s="43"/>
      <c r="H41" s="17"/>
      <c r="I41" s="9"/>
    </row>
    <row r="42" spans="2:17" x14ac:dyDescent="0.25">
      <c r="B42" s="10" t="s">
        <v>40</v>
      </c>
      <c r="C42" s="11" t="s">
        <v>41</v>
      </c>
      <c r="D42" s="44">
        <f>G43/G30</f>
        <v>132.82398776376021</v>
      </c>
      <c r="H42" s="17"/>
      <c r="I42" s="9"/>
    </row>
    <row r="43" spans="2:17" x14ac:dyDescent="0.25">
      <c r="B43" s="10"/>
      <c r="C43" s="11" t="s">
        <v>45</v>
      </c>
      <c r="D43" s="45">
        <f>D42/365</f>
        <v>0.36390133633906907</v>
      </c>
      <c r="F43" s="40" t="s">
        <v>39</v>
      </c>
      <c r="G43" s="42">
        <f>85%*(4*G34*G35+G36*G37+G39*G40)/3.3</f>
        <v>7485.1515151515159</v>
      </c>
      <c r="H43" s="17"/>
      <c r="I43" s="9"/>
    </row>
    <row r="44" spans="2:17" ht="15.75" thickBot="1" x14ac:dyDescent="0.3">
      <c r="B44" s="12"/>
      <c r="C44" s="13"/>
      <c r="D44" s="14"/>
      <c r="E44" s="13"/>
      <c r="F44" s="13"/>
      <c r="G44" s="13"/>
      <c r="H44" s="15"/>
      <c r="I44" s="16"/>
    </row>
  </sheetData>
  <dataValidations count="4">
    <dataValidation type="list" allowBlank="1" showInputMessage="1" showErrorMessage="1" sqref="D13" xr:uid="{D93128C0-9320-4207-942A-A9F442BF4B46}">
      <formula1>"Wi-Fi, GSM"</formula1>
    </dataValidation>
    <dataValidation type="list" allowBlank="1" showInputMessage="1" showErrorMessage="1" sqref="U27 D39" xr:uid="{C00358FF-0036-4CD9-957D-A5ADA67E79CC}">
      <formula1>"Charged, Flat"</formula1>
    </dataValidation>
    <dataValidation type="list" allowBlank="1" showInputMessage="1" showErrorMessage="1" sqref="D34" xr:uid="{004F8D70-3809-4D66-9FCF-A79AAF55D6C8}">
      <formula1>"1.6V Energiser Lithium, Other, None"</formula1>
    </dataValidation>
    <dataValidation type="list" allowBlank="1" showInputMessage="1" showErrorMessage="1" sqref="D14" xr:uid="{976B42F0-6649-409F-9001-F407953D257F}">
      <formula1>"Good, Average, Poor"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FC979-EA07-4C50-9CB7-54AE7EDBFA49}">
  <dimension ref="B1:L34"/>
  <sheetViews>
    <sheetView zoomScale="85" zoomScaleNormal="85" workbookViewId="0">
      <selection activeCell="AC29" sqref="AC29"/>
    </sheetView>
  </sheetViews>
  <sheetFormatPr defaultRowHeight="15" x14ac:dyDescent="0.25"/>
  <cols>
    <col min="1" max="1" width="1.5703125" customWidth="1"/>
    <col min="2" max="2" width="10.140625" customWidth="1"/>
    <col min="5" max="5" width="8.5703125" customWidth="1"/>
    <col min="6" max="7" width="10.28515625" customWidth="1"/>
    <col min="8" max="8" width="7.85546875" customWidth="1"/>
    <col min="9" max="9" width="6.28515625" customWidth="1"/>
    <col min="10" max="10" width="5.85546875" customWidth="1"/>
    <col min="11" max="11" width="5.140625" customWidth="1"/>
    <col min="12" max="12" width="4.5703125" customWidth="1"/>
  </cols>
  <sheetData>
    <row r="1" spans="2:12" ht="9" customHeight="1" x14ac:dyDescent="0.25"/>
    <row r="2" spans="2:12" ht="21" x14ac:dyDescent="0.35">
      <c r="B2" s="20" t="s">
        <v>42</v>
      </c>
      <c r="C2" s="21"/>
      <c r="D2" s="22"/>
      <c r="E2" s="22"/>
      <c r="F2" s="22"/>
      <c r="G2" s="22"/>
      <c r="H2" s="22"/>
      <c r="I2" s="22"/>
      <c r="J2" s="22"/>
      <c r="K2" s="22"/>
      <c r="L2" s="23"/>
    </row>
    <row r="3" spans="2:12" ht="21" x14ac:dyDescent="0.35">
      <c r="B3" s="24"/>
      <c r="C3" s="19"/>
      <c r="L3" s="25"/>
    </row>
    <row r="4" spans="2:12" ht="16.5" customHeight="1" x14ac:dyDescent="0.35">
      <c r="B4" s="24"/>
      <c r="C4" s="19"/>
      <c r="L4" s="25"/>
    </row>
    <row r="5" spans="2:12" x14ac:dyDescent="0.25">
      <c r="B5" s="33" t="str">
        <f>'ORB Battery Life Calculator'!H7</f>
        <v>Overhead</v>
      </c>
      <c r="C5" s="34" t="s">
        <v>43</v>
      </c>
      <c r="D5" s="34" t="s">
        <v>46</v>
      </c>
      <c r="E5" s="34" t="str">
        <f>'ORB Battery Life Calculator'!H18</f>
        <v>GPS</v>
      </c>
      <c r="F5" s="34" t="str">
        <f>'ORB Battery Life Calculator'!H23</f>
        <v>Current 1</v>
      </c>
      <c r="G5" s="34" t="str">
        <f>'ORB Battery Life Calculator'!H28</f>
        <v>Current 2</v>
      </c>
      <c r="L5" s="25"/>
    </row>
    <row r="6" spans="2:12" x14ac:dyDescent="0.25">
      <c r="B6" s="31">
        <f>'ORB Battery Life Calculator'!G7</f>
        <v>0.66666666666666663</v>
      </c>
      <c r="C6" s="32">
        <f>'ORB Battery Life Calculator'!G9</f>
        <v>2.3983333333333335E-3</v>
      </c>
      <c r="D6" s="32">
        <f>'ORB Battery Life Calculator'!G14</f>
        <v>55.199999999999996</v>
      </c>
      <c r="E6" s="32">
        <f>'ORB Battery Life Calculator'!G18</f>
        <v>0</v>
      </c>
      <c r="F6" s="32">
        <f>'ORB Battery Life Calculator'!G23</f>
        <v>0.48484848484848486</v>
      </c>
      <c r="G6" s="32">
        <f>'ORB Battery Life Calculator'!G28</f>
        <v>0</v>
      </c>
      <c r="L6" s="25"/>
    </row>
    <row r="7" spans="2:12" x14ac:dyDescent="0.25">
      <c r="B7" s="26"/>
      <c r="L7" s="25"/>
    </row>
    <row r="8" spans="2:12" x14ac:dyDescent="0.25">
      <c r="B8" s="26"/>
      <c r="L8" s="25"/>
    </row>
    <row r="9" spans="2:12" x14ac:dyDescent="0.25">
      <c r="B9" s="26"/>
      <c r="L9" s="25"/>
    </row>
    <row r="10" spans="2:12" x14ac:dyDescent="0.25">
      <c r="B10" s="26"/>
      <c r="L10" s="25"/>
    </row>
    <row r="11" spans="2:12" x14ac:dyDescent="0.25">
      <c r="B11" s="26"/>
      <c r="L11" s="25"/>
    </row>
    <row r="12" spans="2:12" x14ac:dyDescent="0.25">
      <c r="B12" s="26"/>
      <c r="L12" s="25"/>
    </row>
    <row r="13" spans="2:12" x14ac:dyDescent="0.25">
      <c r="B13" s="26"/>
      <c r="L13" s="25"/>
    </row>
    <row r="14" spans="2:12" x14ac:dyDescent="0.25">
      <c r="B14" s="26"/>
      <c r="L14" s="25"/>
    </row>
    <row r="15" spans="2:12" x14ac:dyDescent="0.25">
      <c r="B15" s="26"/>
      <c r="L15" s="25"/>
    </row>
    <row r="16" spans="2:12" x14ac:dyDescent="0.25">
      <c r="B16" s="26"/>
      <c r="L16" s="25"/>
    </row>
    <row r="17" spans="2:12" x14ac:dyDescent="0.25">
      <c r="B17" s="26"/>
      <c r="L17" s="25"/>
    </row>
    <row r="18" spans="2:12" x14ac:dyDescent="0.25">
      <c r="B18" s="26"/>
      <c r="L18" s="25"/>
    </row>
    <row r="19" spans="2:12" x14ac:dyDescent="0.25">
      <c r="B19" s="26"/>
      <c r="L19" s="25"/>
    </row>
    <row r="20" spans="2:12" x14ac:dyDescent="0.25">
      <c r="B20" s="26"/>
      <c r="L20" s="25"/>
    </row>
    <row r="21" spans="2:12" x14ac:dyDescent="0.25">
      <c r="B21" s="26"/>
      <c r="L21" s="25"/>
    </row>
    <row r="22" spans="2:12" x14ac:dyDescent="0.25">
      <c r="B22" s="26"/>
      <c r="L22" s="25"/>
    </row>
    <row r="23" spans="2:12" x14ac:dyDescent="0.25">
      <c r="B23" s="26"/>
      <c r="L23" s="25"/>
    </row>
    <row r="24" spans="2:12" x14ac:dyDescent="0.25">
      <c r="B24" s="26"/>
      <c r="L24" s="25"/>
    </row>
    <row r="25" spans="2:12" x14ac:dyDescent="0.25">
      <c r="B25" s="26"/>
      <c r="L25" s="25"/>
    </row>
    <row r="26" spans="2:12" x14ac:dyDescent="0.25">
      <c r="B26" s="26"/>
      <c r="L26" s="25"/>
    </row>
    <row r="27" spans="2:12" x14ac:dyDescent="0.25">
      <c r="B27" s="26"/>
      <c r="L27" s="25"/>
    </row>
    <row r="28" spans="2:12" x14ac:dyDescent="0.25">
      <c r="B28" s="26"/>
      <c r="L28" s="25"/>
    </row>
    <row r="29" spans="2:12" x14ac:dyDescent="0.25">
      <c r="B29" s="26"/>
      <c r="L29" s="25"/>
    </row>
    <row r="30" spans="2:12" x14ac:dyDescent="0.25">
      <c r="B30" s="26"/>
      <c r="L30" s="25"/>
    </row>
    <row r="31" spans="2:12" x14ac:dyDescent="0.25">
      <c r="B31" s="26"/>
      <c r="L31" s="25"/>
    </row>
    <row r="32" spans="2:12" x14ac:dyDescent="0.25">
      <c r="B32" s="26"/>
      <c r="L32" s="25"/>
    </row>
    <row r="33" spans="2:12" x14ac:dyDescent="0.25">
      <c r="B33" s="26"/>
      <c r="L33" s="25"/>
    </row>
    <row r="34" spans="2:12" ht="8.25" customHeight="1" x14ac:dyDescent="0.25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5FEC8-9D62-46E6-B5F3-D167F68D2EB2}">
  <dimension ref="A1:A7"/>
  <sheetViews>
    <sheetView workbookViewId="0">
      <selection activeCell="G22" sqref="G22"/>
    </sheetView>
  </sheetViews>
  <sheetFormatPr defaultRowHeight="15" x14ac:dyDescent="0.25"/>
  <sheetData>
    <row r="1" spans="1:1" x14ac:dyDescent="0.25">
      <c r="A1" s="11" t="s">
        <v>0</v>
      </c>
    </row>
    <row r="2" spans="1:1" x14ac:dyDescent="0.25">
      <c r="A2" t="s">
        <v>47</v>
      </c>
    </row>
    <row r="3" spans="1:1" x14ac:dyDescent="0.25">
      <c r="A3" t="s">
        <v>51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52</v>
      </c>
    </row>
    <row r="7" spans="1:1" x14ac:dyDescent="0.25">
      <c r="A7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f279e6-7147-4df0-be89-97932c074a3b" xsi:nil="true"/>
    <lcf76f155ced4ddcb4097134ff3c332f xmlns="0553cb9e-0683-45bc-9014-24596bce68b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667B34C71EE641959540310A8E28B9" ma:contentTypeVersion="17" ma:contentTypeDescription="Create a new document." ma:contentTypeScope="" ma:versionID="6a4d33d89e1dfc475d8cdddcd34c7bb8">
  <xsd:schema xmlns:xsd="http://www.w3.org/2001/XMLSchema" xmlns:xs="http://www.w3.org/2001/XMLSchema" xmlns:p="http://schemas.microsoft.com/office/2006/metadata/properties" xmlns:ns2="0553cb9e-0683-45bc-9014-24596bce68b8" xmlns:ns3="53f279e6-7147-4df0-be89-97932c074a3b" targetNamespace="http://schemas.microsoft.com/office/2006/metadata/properties" ma:root="true" ma:fieldsID="db965ec2b965cee547abcddfd18f39f4" ns2:_="" ns3:_="">
    <xsd:import namespace="0553cb9e-0683-45bc-9014-24596bce68b8"/>
    <xsd:import namespace="53f279e6-7147-4df0-be89-97932c074a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3cb9e-0683-45bc-9014-24596bce68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3d62373-08bd-4b56-8112-7c3cbec015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279e6-7147-4df0-be89-97932c074a3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db06b56-2810-4e7f-836e-5de55994ffb6}" ma:internalName="TaxCatchAll" ma:showField="CatchAllData" ma:web="53f279e6-7147-4df0-be89-97932c074a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16AD2-7B69-4466-B412-F517A619E6B8}">
  <ds:schemaRefs>
    <ds:schemaRef ds:uri="http://schemas.microsoft.com/office/2006/metadata/properties"/>
    <ds:schemaRef ds:uri="http://schemas.microsoft.com/office/infopath/2007/PartnerControls"/>
    <ds:schemaRef ds:uri="53f279e6-7147-4df0-be89-97932c074a3b"/>
    <ds:schemaRef ds:uri="0553cb9e-0683-45bc-9014-24596bce68b8"/>
  </ds:schemaRefs>
</ds:datastoreItem>
</file>

<file path=customXml/itemProps2.xml><?xml version="1.0" encoding="utf-8"?>
<ds:datastoreItem xmlns:ds="http://schemas.openxmlformats.org/officeDocument/2006/customXml" ds:itemID="{CD2DF9D9-9268-4A16-886D-CC2588B51B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CC0BD1-4EB8-4B67-8520-E8DB607B6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53cb9e-0683-45bc-9014-24596bce68b8"/>
    <ds:schemaRef ds:uri="53f279e6-7147-4df0-be89-97932c074a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ORB Battery Life Calculator</vt:lpstr>
      <vt:lpstr>Energy Usage Breakdown</vt:lpstr>
      <vt:lpstr>Usage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Ballard</dc:creator>
  <cp:keywords/>
  <dc:description/>
  <cp:lastModifiedBy>Norman Ballard</cp:lastModifiedBy>
  <cp:revision/>
  <dcterms:created xsi:type="dcterms:W3CDTF">2020-07-07T09:10:36Z</dcterms:created>
  <dcterms:modified xsi:type="dcterms:W3CDTF">2025-08-20T23:10:30Z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0x0101008A667B34C71EE641959540310A8E28B9</vt:lpwstr>
  </property>
  <property fmtid="{D5CDD505-2E9C-101B-9397-08002B2CF9AE}" pid="3" name="MediaServiceImageTags">
    <vt:lpwstr/>
  </property>
</Properties>
</file>